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Yanni\Desktop\"/>
    </mc:Choice>
  </mc:AlternateContent>
  <xr:revisionPtr revIDLastSave="0" documentId="13_ncr:1_{43EB6012-A7A5-4E97-B69E-214B6E4D76CD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Eryone Mischtabelle" sheetId="2" r:id="rId1"/>
    <sheet name="Tabelle1" sheetId="1" r:id="rId2"/>
  </sheets>
  <externalReferences>
    <externalReference r:id="rId3"/>
    <externalReference r:id="rId4"/>
  </externalReferences>
  <definedNames>
    <definedName name="LinkSammlung">[1]!Tabelle9[#All]</definedName>
    <definedName name="Test_Haftbarkeit">#REF!</definedName>
    <definedName name="Test_Tabelle">#REF!</definedName>
    <definedName name="TESTPREIS">[2]!Tabelle4[#All]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C30" i="2"/>
  <c r="B30" i="2"/>
  <c r="K29" i="2"/>
  <c r="I30" i="2" s="1"/>
  <c r="D24" i="2"/>
  <c r="C24" i="2"/>
  <c r="K24" i="2" s="1"/>
  <c r="I22" i="2"/>
  <c r="E22" i="2"/>
  <c r="D22" i="2"/>
  <c r="C22" i="2"/>
  <c r="K22" i="2" s="1"/>
  <c r="B21" i="2"/>
  <c r="K20" i="2"/>
  <c r="L20" i="2" s="1"/>
  <c r="E18" i="2"/>
  <c r="D18" i="2"/>
  <c r="C18" i="2"/>
  <c r="E17" i="2"/>
  <c r="K16" i="2"/>
  <c r="L16" i="2" s="1"/>
  <c r="G14" i="2"/>
  <c r="E14" i="2"/>
  <c r="E12" i="2"/>
  <c r="D12" i="2"/>
  <c r="C12" i="2"/>
  <c r="K12" i="2" s="1"/>
  <c r="K10" i="2"/>
  <c r="L10" i="2" s="1"/>
  <c r="E10" i="2"/>
  <c r="E11" i="2" s="1"/>
  <c r="B10" i="2"/>
  <c r="B11" i="2" s="1"/>
  <c r="C9" i="2"/>
  <c r="L8" i="2"/>
  <c r="K8" i="2"/>
  <c r="B9" i="2" s="1"/>
  <c r="D7" i="2"/>
  <c r="B7" i="2"/>
  <c r="Y6" i="2"/>
  <c r="L6" i="2"/>
  <c r="K6" i="2"/>
  <c r="C7" i="2" s="1"/>
  <c r="D5" i="2"/>
  <c r="C5" i="2"/>
  <c r="L4" i="2"/>
  <c r="K4" i="2"/>
  <c r="B3" i="2"/>
  <c r="K2" i="2"/>
  <c r="D3" i="2" s="1"/>
  <c r="D13" i="2" l="1"/>
  <c r="L12" i="2"/>
  <c r="G15" i="2"/>
  <c r="E25" i="2"/>
  <c r="L24" i="2"/>
  <c r="D23" i="2"/>
  <c r="I23" i="2"/>
  <c r="C23" i="2"/>
  <c r="L22" i="2"/>
  <c r="E19" i="2"/>
  <c r="D25" i="2"/>
  <c r="E13" i="2"/>
  <c r="E23" i="2"/>
  <c r="C19" i="2"/>
  <c r="C3" i="2"/>
  <c r="D9" i="2"/>
  <c r="C13" i="2"/>
  <c r="G17" i="2"/>
  <c r="K18" i="2"/>
  <c r="C21" i="2"/>
  <c r="C25" i="2"/>
  <c r="G30" i="2"/>
  <c r="K14" i="2"/>
  <c r="L14" i="2" s="1"/>
  <c r="D21" i="2"/>
  <c r="D30" i="2"/>
  <c r="H30" i="2"/>
  <c r="L2" i="2"/>
  <c r="L29" i="2"/>
  <c r="E30" i="2"/>
  <c r="E15" i="2" l="1"/>
  <c r="L18" i="2"/>
  <c r="D19" i="2"/>
</calcChain>
</file>

<file path=xl/sharedStrings.xml><?xml version="1.0" encoding="utf-8"?>
<sst xmlns="http://schemas.openxmlformats.org/spreadsheetml/2006/main" count="38" uniqueCount="35">
  <si>
    <t>Rezept Nr.</t>
  </si>
  <si>
    <t>Cyan</t>
  </si>
  <si>
    <t>Magenta</t>
  </si>
  <si>
    <t>Yellow</t>
  </si>
  <si>
    <t>Black</t>
  </si>
  <si>
    <t>White</t>
  </si>
  <si>
    <t>Grey</t>
  </si>
  <si>
    <t>Skin</t>
  </si>
  <si>
    <t>Clear</t>
  </si>
  <si>
    <t>Result</t>
  </si>
  <si>
    <t>in ml</t>
  </si>
  <si>
    <t>grey green (dark)</t>
  </si>
  <si>
    <t>3 (Eryone Rez.)</t>
  </si>
  <si>
    <t>orange fire</t>
  </si>
  <si>
    <t>brown grey</t>
  </si>
  <si>
    <t>Rezepte</t>
  </si>
  <si>
    <t>Dirt Brown</t>
  </si>
  <si>
    <t>c13 m5 y20</t>
  </si>
  <si>
    <t>olivgrün</t>
  </si>
  <si>
    <t>c5 m17 y20</t>
  </si>
  <si>
    <t>chocolate brown</t>
  </si>
  <si>
    <t>Nightblue</t>
  </si>
  <si>
    <t>Dead Pink</t>
  </si>
  <si>
    <t>Iron grey</t>
  </si>
  <si>
    <t xml:space="preserve"> </t>
  </si>
  <si>
    <t>Black Metal</t>
  </si>
  <si>
    <t>Wood Brown</t>
  </si>
  <si>
    <t>Orc Green</t>
  </si>
  <si>
    <t>blood clear!?</t>
  </si>
  <si>
    <t>Hellboy Red</t>
  </si>
  <si>
    <t>CALCULATOR</t>
  </si>
  <si>
    <t>Template</t>
  </si>
  <si>
    <t>weight / g</t>
  </si>
  <si>
    <t>empty eryone 500ml bottle</t>
  </si>
  <si>
    <t>untested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</si>
</sst>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&quot;g&quot;"/>
    <numFmt numFmtId="165" formatCode="0.00\ &quot;ml&quot;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5F37"/>
        <bgColor indexed="64"/>
      </patternFill>
    </fill>
    <fill>
      <patternFill patternType="solid">
        <fgColor rgb="FFFF6F0D"/>
        <bgColor indexed="64"/>
      </patternFill>
    </fill>
    <fill>
      <patternFill patternType="solid">
        <fgColor rgb="FFA68950"/>
        <bgColor indexed="64"/>
      </patternFill>
    </fill>
    <fill>
      <patternFill patternType="solid">
        <fgColor rgb="FFB9580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A600E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left"/>
    </xf>
    <xf numFmtId="164" fontId="0" fillId="0" borderId="5" xfId="0" applyNumberFormat="1" applyBorder="1"/>
    <xf numFmtId="164" fontId="0" fillId="0" borderId="0" xfId="0" applyNumberFormat="1"/>
    <xf numFmtId="164" fontId="0" fillId="0" borderId="6" xfId="0" applyNumberFormat="1" applyBorder="1"/>
    <xf numFmtId="0" fontId="4" fillId="9" borderId="0" xfId="0" applyFont="1" applyFill="1"/>
    <xf numFmtId="164" fontId="6" fillId="0" borderId="7" xfId="0" applyNumberFormat="1" applyFont="1" applyBorder="1"/>
    <xf numFmtId="165" fontId="6" fillId="0" borderId="5" xfId="0" applyNumberFormat="1" applyFont="1" applyBorder="1"/>
    <xf numFmtId="164" fontId="7" fillId="4" borderId="0" xfId="0" applyNumberFormat="1" applyFont="1" applyFill="1"/>
    <xf numFmtId="165" fontId="0" fillId="0" borderId="0" xfId="0" applyNumberFormat="1"/>
    <xf numFmtId="166" fontId="6" fillId="0" borderId="5" xfId="1" applyNumberFormat="1" applyFont="1" applyBorder="1"/>
    <xf numFmtId="166" fontId="6" fillId="0" borderId="0" xfId="1" applyNumberFormat="1" applyFont="1" applyBorder="1"/>
    <xf numFmtId="166" fontId="0" fillId="0" borderId="0" xfId="1" applyNumberFormat="1" applyFont="1" applyBorder="1"/>
    <xf numFmtId="166" fontId="0" fillId="0" borderId="6" xfId="1" applyNumberFormat="1" applyFont="1" applyBorder="1"/>
    <xf numFmtId="0" fontId="4" fillId="0" borderId="0" xfId="0" applyFont="1"/>
    <xf numFmtId="0" fontId="4" fillId="10" borderId="0" xfId="0" applyFont="1" applyFill="1"/>
    <xf numFmtId="166" fontId="0" fillId="0" borderId="5" xfId="1" applyNumberFormat="1" applyFont="1" applyBorder="1"/>
    <xf numFmtId="0" fontId="4" fillId="11" borderId="0" xfId="0" applyFont="1" applyFill="1"/>
    <xf numFmtId="0" fontId="8" fillId="0" borderId="0" xfId="0" applyFont="1"/>
    <xf numFmtId="164" fontId="0" fillId="0" borderId="0" xfId="1" applyNumberFormat="1" applyFont="1" applyBorder="1"/>
    <xf numFmtId="0" fontId="4" fillId="12" borderId="0" xfId="0" applyFont="1" applyFill="1"/>
    <xf numFmtId="0" fontId="4" fillId="13" borderId="0" xfId="0" applyFont="1" applyFill="1"/>
    <xf numFmtId="0" fontId="4" fillId="14" borderId="0" xfId="0" applyFont="1" applyFill="1"/>
    <xf numFmtId="0" fontId="4" fillId="15" borderId="0" xfId="0" applyFont="1" applyFill="1"/>
    <xf numFmtId="0" fontId="4" fillId="16" borderId="0" xfId="0" applyFont="1" applyFill="1"/>
    <xf numFmtId="0" fontId="6" fillId="0" borderId="7" xfId="0" applyFont="1" applyBorder="1"/>
    <xf numFmtId="0" fontId="4" fillId="17" borderId="0" xfId="0" applyFont="1" applyFill="1"/>
    <xf numFmtId="0" fontId="4" fillId="18" borderId="0" xfId="0" applyFont="1" applyFill="1"/>
    <xf numFmtId="164" fontId="6" fillId="0" borderId="0" xfId="1" applyNumberFormat="1" applyFont="1" applyBorder="1"/>
    <xf numFmtId="0" fontId="4" fillId="19" borderId="0" xfId="0" applyFont="1" applyFill="1"/>
    <xf numFmtId="0" fontId="3" fillId="20" borderId="0" xfId="0" applyFont="1" applyFill="1"/>
    <xf numFmtId="166" fontId="6" fillId="0" borderId="5" xfId="1" applyNumberFormat="1" applyFont="1" applyFill="1" applyBorder="1"/>
    <xf numFmtId="166" fontId="6" fillId="0" borderId="0" xfId="1" applyNumberFormat="1" applyFont="1" applyFill="1" applyBorder="1"/>
    <xf numFmtId="166" fontId="9" fillId="0" borderId="6" xfId="1" applyNumberFormat="1" applyFont="1" applyBorder="1"/>
    <xf numFmtId="0" fontId="4" fillId="21" borderId="0" xfId="0" applyFont="1" applyFill="1"/>
    <xf numFmtId="0" fontId="4" fillId="5" borderId="0" xfId="0" applyFont="1" applyFill="1"/>
    <xf numFmtId="165" fontId="6" fillId="0" borderId="7" xfId="0" applyNumberFormat="1" applyFont="1" applyBorder="1"/>
    <xf numFmtId="164" fontId="0" fillId="0" borderId="0" xfId="0" applyNumberFormat="1" applyFill="1"/>
    <xf numFmtId="0" fontId="4" fillId="0" borderId="0" xfId="0" applyFont="1" applyFill="1"/>
  </cellXfs>
  <cellStyles count="2">
    <cellStyle name="Prozent" xfId="1" builtinId="5"/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5" formatCode="0.00\ &quot;ml&quot;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4" formatCode="0.00\ &quot;g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right style="medium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28044</xdr:rowOff>
    </xdr:from>
    <xdr:to>
      <xdr:col>20</xdr:col>
      <xdr:colOff>744093</xdr:colOff>
      <xdr:row>33</xdr:row>
      <xdr:rowOff>53340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951D238-C2DC-4EFC-A07D-82BF23123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0800" y="2070204"/>
          <a:ext cx="6832473" cy="4231536"/>
        </a:xfrm>
        <a:prstGeom prst="rect">
          <a:avLst/>
        </a:prstGeom>
      </xdr:spPr>
    </xdr:pic>
    <xdr:clientData/>
  </xdr:twoCellAnchor>
  <xdr:twoCellAnchor editAs="oneCell">
    <xdr:from>
      <xdr:col>12</xdr:col>
      <xdr:colOff>786626</xdr:colOff>
      <xdr:row>44</xdr:row>
      <xdr:rowOff>168732</xdr:rowOff>
    </xdr:from>
    <xdr:to>
      <xdr:col>20</xdr:col>
      <xdr:colOff>550545</xdr:colOff>
      <xdr:row>67</xdr:row>
      <xdr:rowOff>76200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E6D8343-4BE3-498A-AB9A-5846EBC91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2566" y="8428812"/>
          <a:ext cx="6637159" cy="4113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ine%20Projekte\8_3D_Druck\MeinDruckprotoko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ausprobiert/Phot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tats &amp; Plan"/>
      <sheetName val="AnyOben"/>
      <sheetName val="AnyUnten"/>
      <sheetName val="ThinkerSE"/>
      <sheetName val="AnyPredator"/>
      <sheetName val="ThinkerS"/>
      <sheetName val="MegaX"/>
      <sheetName val="GeeetechA30T"/>
      <sheetName val="PhotonZero"/>
      <sheetName val="Photon#1"/>
      <sheetName val="Photon#2"/>
      <sheetName val="Photon#3"/>
      <sheetName val="Photon#4"/>
      <sheetName val="PhrozenSonicMini"/>
      <sheetName val="Photon Zero #2"/>
      <sheetName val="Photon#5"/>
      <sheetName val="Photon Mono #1"/>
      <sheetName val="Photon Mono #2"/>
      <sheetName val="Photon Mono SE"/>
      <sheetName val="Photon Mono X"/>
      <sheetName val="WARTUNG"/>
      <sheetName val="KRechner_FDM"/>
      <sheetName val="KRechner_Resin"/>
      <sheetName val="FirstLayer, Nozzles"/>
      <sheetName val="Eryone Mischtabelle"/>
      <sheetName val="Timelapse Calculator"/>
      <sheetName val="Anycubic Mischtabelle"/>
      <sheetName val="LINKs"/>
      <sheetName val="Drop-Downs"/>
      <sheetName val="FilamentInfos"/>
      <sheetName val="RedlineFilament-Uebersicht"/>
      <sheetName val="Fehlerbilder"/>
      <sheetName val="AnyOben(Cura)_alt"/>
      <sheetName val="Verkäufe (al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n_SVerweis, Index"/>
      <sheetName val="Photon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83F4FA-EEE0-4584-B97B-FCA63701B7BC}" name="Tabelle17" displayName="Tabelle17" ref="A1:L37" totalsRowShown="0" tableBorderDxfId="10">
  <autoFilter ref="A1:L37" xr:uid="{43845911-B984-479E-8568-75413CCCD986}"/>
  <tableColumns count="12">
    <tableColumn id="1" xr3:uid="{F677C665-F6D4-4C4D-AA86-B3E0E10BE797}" name="Rezept Nr." dataDxfId="9"/>
    <tableColumn id="2" xr3:uid="{CDD9E928-92DA-43ED-B8DA-8BD1442BA84A}" name="Cyan" dataDxfId="8" dataCellStyle="Prozent"/>
    <tableColumn id="3" xr3:uid="{4142570D-2F8E-44C0-ADA2-318BDE139890}" name="Magenta" dataDxfId="7" dataCellStyle="Prozent"/>
    <tableColumn id="4" xr3:uid="{73B61BE1-1029-47A6-A067-C08DC823B473}" name="Yellow" dataDxfId="6" dataCellStyle="Prozent"/>
    <tableColumn id="5" xr3:uid="{ED01AA0C-9D6A-40C5-BABA-A0E7EE9FF6F7}" name="Black" dataDxfId="5" dataCellStyle="Prozent"/>
    <tableColumn id="6" xr3:uid="{AF5A10CD-E515-43F1-AD40-1A7ECDFA27CC}" name="White" dataDxfId="4" dataCellStyle="Prozent"/>
    <tableColumn id="7" xr3:uid="{B6D29CB4-2A72-4C41-831F-E8CF4B955A5B}" name="Grey"/>
    <tableColumn id="12" xr3:uid="{00E119BC-E8FA-49EE-A427-C03F6A77555A}" name="Skin" dataDxfId="3"/>
    <tableColumn id="8" xr3:uid="{02C2DE88-698F-43A2-B3F6-5AC94EF414C1}" name="Clear" dataDxfId="2" dataCellStyle="Prozent"/>
    <tableColumn id="9" xr3:uid="{15F056CD-672F-4E18-B4AE-1812353EE530}" name="Result"/>
    <tableColumn id="10" xr3:uid="{3D564258-7EDD-4103-A111-B6A6CB6C86FB}" name="weight / g" dataDxfId="1"/>
    <tableColumn id="11" xr3:uid="{159963BB-44C4-4341-A0A4-3B0D6A0DA764}" name="in ml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E17B-ACCD-4234-B13B-64623BCC981B}">
  <sheetPr>
    <tabColor theme="3" tint="-0.499984740745262"/>
  </sheetPr>
  <dimension ref="A1:Y39"/>
  <sheetViews>
    <sheetView tabSelected="1" zoomScale="120" zoomScaleNormal="120" workbookViewId="0">
      <selection activeCell="C12" sqref="C12"/>
    </sheetView>
  </sheetViews>
  <sheetFormatPr baseColWidth="10" defaultRowHeight="14.4" outlineLevelCol="1" x14ac:dyDescent="0.3"/>
  <cols>
    <col min="1" max="1" width="13.5546875" style="16" bestFit="1" customWidth="1"/>
    <col min="2" max="2" width="11.33203125" style="17" customWidth="1" outlineLevel="1"/>
    <col min="3" max="8" width="11.33203125" style="18" customWidth="1" outlineLevel="1"/>
    <col min="9" max="9" width="11.33203125" style="19" customWidth="1" outlineLevel="1"/>
    <col min="10" max="10" width="15.77734375" bestFit="1" customWidth="1"/>
    <col min="11" max="11" width="12.109375" style="40" customWidth="1"/>
    <col min="12" max="12" width="11" style="51" customWidth="1"/>
    <col min="13" max="13" width="5.77734375" customWidth="1"/>
    <col min="14" max="14" width="13.5546875" customWidth="1"/>
    <col min="15" max="15" width="17.44140625" customWidth="1"/>
  </cols>
  <sheetData>
    <row r="1" spans="1:25" s="13" customFormat="1" ht="28.8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32</v>
      </c>
      <c r="L1" s="12" t="s">
        <v>10</v>
      </c>
      <c r="N1" s="14" t="s">
        <v>33</v>
      </c>
      <c r="O1" s="15"/>
    </row>
    <row r="2" spans="1:25" x14ac:dyDescent="0.3">
      <c r="A2" s="16">
        <v>1</v>
      </c>
      <c r="B2" s="17">
        <v>54.33</v>
      </c>
      <c r="C2" s="18">
        <v>54.46</v>
      </c>
      <c r="D2" s="18">
        <v>83.95</v>
      </c>
      <c r="J2" s="20" t="s">
        <v>11</v>
      </c>
      <c r="K2" s="21">
        <f>SUM(B2:I2)</f>
        <v>192.74</v>
      </c>
      <c r="L2" s="22">
        <f>K2/1.1</f>
        <v>175.21818181818182</v>
      </c>
      <c r="N2" s="23">
        <v>77.5</v>
      </c>
      <c r="O2" s="24"/>
    </row>
    <row r="3" spans="1:25" x14ac:dyDescent="0.3">
      <c r="B3" s="25">
        <f>B2/$K$2</f>
        <v>0.28188232852547473</v>
      </c>
      <c r="C3" s="26">
        <f>C2/$K$2</f>
        <v>0.28255681228598112</v>
      </c>
      <c r="D3" s="26">
        <f>D2/$K$2</f>
        <v>0.43556085918854415</v>
      </c>
      <c r="E3" s="26"/>
      <c r="F3" s="26"/>
      <c r="G3" s="27"/>
      <c r="H3" s="27"/>
      <c r="I3" s="28"/>
      <c r="J3" s="29"/>
      <c r="K3" s="21"/>
      <c r="L3" s="22"/>
      <c r="N3" s="23"/>
      <c r="O3" s="24"/>
    </row>
    <row r="4" spans="1:25" x14ac:dyDescent="0.3">
      <c r="A4" s="16" t="s">
        <v>12</v>
      </c>
      <c r="C4" s="18">
        <v>12.58</v>
      </c>
      <c r="D4" s="18">
        <v>37.29</v>
      </c>
      <c r="J4" s="30" t="s">
        <v>13</v>
      </c>
      <c r="K4" s="21">
        <f>SUM(B4:I4)</f>
        <v>49.87</v>
      </c>
      <c r="L4" s="22">
        <f>K4/1.1</f>
        <v>45.336363636363629</v>
      </c>
    </row>
    <row r="5" spans="1:25" x14ac:dyDescent="0.3">
      <c r="B5" s="31"/>
      <c r="C5" s="26">
        <f>C4/$K$4</f>
        <v>0.2522558652496491</v>
      </c>
      <c r="D5" s="26">
        <f>D4/$K$4</f>
        <v>0.74774413475035095</v>
      </c>
      <c r="E5" s="27"/>
      <c r="F5" s="27"/>
      <c r="G5" s="27"/>
      <c r="H5" s="27"/>
      <c r="I5" s="28"/>
      <c r="J5" s="29"/>
      <c r="K5" s="21"/>
      <c r="L5" s="22"/>
    </row>
    <row r="6" spans="1:25" ht="15.6" x14ac:dyDescent="0.3">
      <c r="A6" s="16">
        <v>4</v>
      </c>
      <c r="B6" s="17">
        <v>21.15</v>
      </c>
      <c r="C6" s="18">
        <v>33.659999999999997</v>
      </c>
      <c r="D6" s="18">
        <v>59.73</v>
      </c>
      <c r="E6" s="26"/>
      <c r="F6" s="27"/>
      <c r="I6" s="28"/>
      <c r="J6" s="32" t="s">
        <v>14</v>
      </c>
      <c r="K6" s="21">
        <f>SUM(B6:I6)</f>
        <v>114.53999999999999</v>
      </c>
      <c r="L6" s="22">
        <f>K6/1.1</f>
        <v>104.12727272727271</v>
      </c>
      <c r="N6" s="33" t="s">
        <v>15</v>
      </c>
      <c r="O6" s="33"/>
      <c r="Y6" s="18" t="e">
        <f>SUM(#REF!)</f>
        <v>#REF!</v>
      </c>
    </row>
    <row r="7" spans="1:25" ht="15.6" x14ac:dyDescent="0.3">
      <c r="B7" s="25">
        <f>B6/$K$6</f>
        <v>0.18465165007857517</v>
      </c>
      <c r="C7" s="26">
        <f>C6/$K$6</f>
        <v>0.29387113672079623</v>
      </c>
      <c r="D7" s="26">
        <f>D6/$K$6</f>
        <v>0.52147721320062856</v>
      </c>
      <c r="E7" s="26"/>
      <c r="F7" s="27"/>
      <c r="G7" s="27"/>
      <c r="H7" s="34"/>
      <c r="I7" s="28"/>
      <c r="J7" s="29"/>
      <c r="K7" s="21"/>
      <c r="L7" s="22"/>
      <c r="N7" s="33"/>
      <c r="O7" s="33"/>
      <c r="Y7" s="18"/>
    </row>
    <row r="8" spans="1:25" x14ac:dyDescent="0.3">
      <c r="A8" s="16">
        <v>5</v>
      </c>
      <c r="B8" s="17">
        <v>21.15</v>
      </c>
      <c r="C8" s="18">
        <v>82.92</v>
      </c>
      <c r="D8" s="18">
        <v>105.04</v>
      </c>
      <c r="E8" s="26"/>
      <c r="F8" s="27"/>
      <c r="I8" s="28"/>
      <c r="J8" s="35" t="s">
        <v>16</v>
      </c>
      <c r="K8" s="21">
        <f>SUM(B8:I8)</f>
        <v>209.11</v>
      </c>
      <c r="L8" s="22">
        <f>K8/1.1</f>
        <v>190.1</v>
      </c>
      <c r="N8" t="s">
        <v>17</v>
      </c>
      <c r="O8" s="36" t="s">
        <v>18</v>
      </c>
    </row>
    <row r="9" spans="1:25" x14ac:dyDescent="0.3">
      <c r="B9" s="25">
        <f>B8/$K$8</f>
        <v>0.10114293912294962</v>
      </c>
      <c r="C9" s="26">
        <f>C8/$K$8</f>
        <v>0.39653770742671318</v>
      </c>
      <c r="D9" s="26">
        <f>D8/$K$8</f>
        <v>0.50231935345033718</v>
      </c>
      <c r="E9" s="26"/>
      <c r="F9" s="27"/>
      <c r="G9" s="27"/>
      <c r="H9" s="34"/>
      <c r="I9" s="28"/>
      <c r="J9" s="29"/>
      <c r="K9" s="21"/>
      <c r="L9" s="22"/>
      <c r="N9" t="s">
        <v>19</v>
      </c>
      <c r="O9" s="37" t="s">
        <v>20</v>
      </c>
      <c r="P9" t="s">
        <v>34</v>
      </c>
    </row>
    <row r="10" spans="1:25" x14ac:dyDescent="0.3">
      <c r="A10" s="16">
        <v>6</v>
      </c>
      <c r="B10" s="17">
        <f>79.78+5.18+2.2</f>
        <v>87.160000000000011</v>
      </c>
      <c r="E10" s="18">
        <f>22.32+1.84</f>
        <v>24.16</v>
      </c>
      <c r="F10" s="27"/>
      <c r="I10" s="28"/>
      <c r="J10" s="38" t="s">
        <v>21</v>
      </c>
      <c r="K10" s="21">
        <f>SUM(B10:I10)</f>
        <v>111.32000000000001</v>
      </c>
      <c r="L10" s="22">
        <f>K10/1.1</f>
        <v>101.2</v>
      </c>
    </row>
    <row r="11" spans="1:25" x14ac:dyDescent="0.3">
      <c r="B11" s="25">
        <f>B10/$K$10</f>
        <v>0.78296802012217037</v>
      </c>
      <c r="C11" s="26"/>
      <c r="D11" s="26"/>
      <c r="E11" s="26">
        <f>E10/$K$10</f>
        <v>0.21703197987782966</v>
      </c>
      <c r="F11" s="27"/>
      <c r="G11" s="27"/>
      <c r="H11" s="34"/>
      <c r="I11" s="28"/>
      <c r="J11" s="29"/>
      <c r="K11" s="21"/>
      <c r="L11" s="22"/>
    </row>
    <row r="12" spans="1:25" x14ac:dyDescent="0.3">
      <c r="A12" s="16">
        <v>7</v>
      </c>
      <c r="B12" s="31"/>
      <c r="C12" s="18">
        <f>33.34+25.85+14.19+11.23</f>
        <v>84.610000000000014</v>
      </c>
      <c r="D12" s="18">
        <f>8.23+7.78+16.19+8.18</f>
        <v>40.380000000000003</v>
      </c>
      <c r="E12" s="18">
        <f>9.51</f>
        <v>9.51</v>
      </c>
      <c r="F12" s="27"/>
      <c r="I12" s="28"/>
      <c r="J12" s="39" t="s">
        <v>22</v>
      </c>
      <c r="K12" s="21">
        <f>SUM(B12:I12)</f>
        <v>134.5</v>
      </c>
      <c r="L12" s="22">
        <f>K12/1.1</f>
        <v>122.27272727272727</v>
      </c>
    </row>
    <row r="13" spans="1:25" x14ac:dyDescent="0.3">
      <c r="B13" s="31"/>
      <c r="C13" s="26">
        <f>C12/$K$12</f>
        <v>0.62907063197026036</v>
      </c>
      <c r="D13" s="26">
        <f>D12/$K$12</f>
        <v>0.30022304832713759</v>
      </c>
      <c r="E13" s="26">
        <f>E12/$K$12</f>
        <v>7.070631970260223E-2</v>
      </c>
      <c r="F13" s="27"/>
      <c r="G13" s="27"/>
      <c r="H13" s="34"/>
      <c r="I13" s="28"/>
      <c r="J13" s="29"/>
      <c r="L13" s="22"/>
    </row>
    <row r="14" spans="1:25" x14ac:dyDescent="0.3">
      <c r="A14" s="16">
        <v>8</v>
      </c>
      <c r="B14" s="31"/>
      <c r="C14" s="26"/>
      <c r="D14" s="26"/>
      <c r="E14" s="18">
        <f>13.16+26.05+12.37</f>
        <v>51.58</v>
      </c>
      <c r="G14" s="18">
        <f>75.91</f>
        <v>75.91</v>
      </c>
      <c r="I14" s="28"/>
      <c r="J14" s="41" t="s">
        <v>23</v>
      </c>
      <c r="K14" s="21">
        <f>SUM(B14:I14)</f>
        <v>127.49</v>
      </c>
      <c r="L14" s="22">
        <f>K14/1.1</f>
        <v>115.89999999999999</v>
      </c>
    </row>
    <row r="15" spans="1:25" x14ac:dyDescent="0.3">
      <c r="A15" s="16" t="s">
        <v>24</v>
      </c>
      <c r="B15" s="31"/>
      <c r="C15" s="26"/>
      <c r="D15" s="26"/>
      <c r="E15" s="26">
        <f>E14/$K$14</f>
        <v>0.40458075143148481</v>
      </c>
      <c r="F15" s="27"/>
      <c r="G15" s="26">
        <f>G14/$K$14</f>
        <v>0.59541924856851514</v>
      </c>
      <c r="H15" s="34"/>
      <c r="I15" s="28"/>
      <c r="L15" s="22"/>
    </row>
    <row r="16" spans="1:25" x14ac:dyDescent="0.3">
      <c r="A16" s="16">
        <v>9</v>
      </c>
      <c r="B16" s="31"/>
      <c r="C16" s="26"/>
      <c r="D16" s="26"/>
      <c r="E16" s="18">
        <v>60</v>
      </c>
      <c r="G16" s="18">
        <v>40</v>
      </c>
      <c r="I16" s="28"/>
      <c r="J16" s="42" t="s">
        <v>25</v>
      </c>
      <c r="K16" s="21">
        <f>SUM(B16:I16)</f>
        <v>100</v>
      </c>
      <c r="L16" s="22">
        <f>K16/1.1</f>
        <v>90.909090909090907</v>
      </c>
    </row>
    <row r="17" spans="1:12" x14ac:dyDescent="0.3">
      <c r="A17" s="16" t="s">
        <v>24</v>
      </c>
      <c r="B17" s="31"/>
      <c r="C17" s="26"/>
      <c r="D17" s="26"/>
      <c r="E17" s="26">
        <f>E16/$K$16</f>
        <v>0.6</v>
      </c>
      <c r="F17" s="27"/>
      <c r="G17" s="26">
        <f>G16/$K$16</f>
        <v>0.4</v>
      </c>
      <c r="H17" s="43"/>
      <c r="I17" s="28"/>
      <c r="L17" s="22"/>
    </row>
    <row r="18" spans="1:12" x14ac:dyDescent="0.3">
      <c r="A18" s="16">
        <v>10</v>
      </c>
      <c r="B18" s="31"/>
      <c r="C18" s="18">
        <f>26.11</f>
        <v>26.11</v>
      </c>
      <c r="D18" s="18">
        <f>74.75+13.55</f>
        <v>88.3</v>
      </c>
      <c r="E18" s="18">
        <f>19.91+6.13</f>
        <v>26.04</v>
      </c>
      <c r="F18" s="27"/>
      <c r="I18" s="28"/>
      <c r="J18" s="44" t="s">
        <v>26</v>
      </c>
      <c r="K18" s="21">
        <f>SUM(B18:I18)</f>
        <v>140.44999999999999</v>
      </c>
      <c r="L18" s="22">
        <f>K18/1.1</f>
        <v>127.68181818181816</v>
      </c>
    </row>
    <row r="19" spans="1:12" x14ac:dyDescent="0.3">
      <c r="B19" s="31"/>
      <c r="C19" s="26">
        <f>C18/$K$18</f>
        <v>0.18590245639017444</v>
      </c>
      <c r="D19" s="26">
        <f>D18/$K$18</f>
        <v>0.62869348522605917</v>
      </c>
      <c r="E19" s="26">
        <f>E18/$K$18</f>
        <v>0.18540405838376647</v>
      </c>
      <c r="F19" s="27"/>
      <c r="G19" s="27"/>
      <c r="H19" s="34"/>
      <c r="I19" s="28"/>
      <c r="L19" s="22"/>
    </row>
    <row r="20" spans="1:12" x14ac:dyDescent="0.3">
      <c r="A20" s="16">
        <v>11</v>
      </c>
      <c r="B20" s="17">
        <v>24.57</v>
      </c>
      <c r="C20" s="18">
        <v>9.92</v>
      </c>
      <c r="D20" s="18">
        <v>93.85</v>
      </c>
      <c r="J20" s="45" t="s">
        <v>27</v>
      </c>
      <c r="K20" s="21">
        <f>SUM(B20:I20)</f>
        <v>128.34</v>
      </c>
      <c r="L20" s="22">
        <f>K20/1.1</f>
        <v>116.67272727272727</v>
      </c>
    </row>
    <row r="21" spans="1:12" x14ac:dyDescent="0.3">
      <c r="B21" s="46">
        <f>B20/$K$20</f>
        <v>0.19144460028050492</v>
      </c>
      <c r="C21" s="47">
        <f>C20/$K$20</f>
        <v>7.7294685990338161E-2</v>
      </c>
      <c r="D21" s="47">
        <f>D20/$K$20</f>
        <v>0.73126071372915691</v>
      </c>
      <c r="E21" s="26"/>
      <c r="F21" s="27"/>
      <c r="G21" s="26"/>
      <c r="H21" s="43"/>
      <c r="I21" s="28"/>
      <c r="L21" s="22"/>
    </row>
    <row r="22" spans="1:12" x14ac:dyDescent="0.3">
      <c r="A22" s="16">
        <v>12</v>
      </c>
      <c r="C22" s="18">
        <f>3.45+30</f>
        <v>33.450000000000003</v>
      </c>
      <c r="D22" s="18">
        <f>8.33</f>
        <v>8.33</v>
      </c>
      <c r="E22" s="18">
        <f>3.51+6.72</f>
        <v>10.23</v>
      </c>
      <c r="I22" s="19">
        <f>90.37+13.44</f>
        <v>103.81</v>
      </c>
      <c r="J22" s="39" t="s">
        <v>28</v>
      </c>
      <c r="K22" s="21">
        <f>SUM(B22:I22)</f>
        <v>155.82</v>
      </c>
      <c r="L22" s="22">
        <f>K22/1.1</f>
        <v>141.65454545454543</v>
      </c>
    </row>
    <row r="23" spans="1:12" x14ac:dyDescent="0.3">
      <c r="B23" s="25"/>
      <c r="C23" s="26">
        <f t="shared" ref="C23:I23" si="0">C22/$K$22</f>
        <v>0.21467077396996537</v>
      </c>
      <c r="D23" s="26">
        <f t="shared" si="0"/>
        <v>5.3459119496855348E-2</v>
      </c>
      <c r="E23" s="26">
        <f t="shared" si="0"/>
        <v>6.5652676164805551E-2</v>
      </c>
      <c r="F23" s="27"/>
      <c r="G23" s="26"/>
      <c r="H23" s="43"/>
      <c r="I23" s="48">
        <f t="shared" si="0"/>
        <v>0.66621743036837378</v>
      </c>
      <c r="L23" s="22"/>
    </row>
    <row r="24" spans="1:12" x14ac:dyDescent="0.3">
      <c r="A24" s="16">
        <v>13</v>
      </c>
      <c r="C24" s="52">
        <f>33.8+38.18</f>
        <v>71.97999999999999</v>
      </c>
      <c r="D24" s="52">
        <f>36.62+34.09+10.85</f>
        <v>81.56</v>
      </c>
      <c r="E24" s="52">
        <v>10.42</v>
      </c>
      <c r="J24" s="49" t="s">
        <v>29</v>
      </c>
      <c r="K24" s="21">
        <f>SUM(B24:I24)</f>
        <v>163.95999999999998</v>
      </c>
      <c r="L24" s="22">
        <f>K24/1.1</f>
        <v>149.05454545454543</v>
      </c>
    </row>
    <row r="25" spans="1:12" x14ac:dyDescent="0.3">
      <c r="B25" s="25"/>
      <c r="C25" s="47">
        <f>C24/$K$24</f>
        <v>0.43900951451573555</v>
      </c>
      <c r="D25" s="47">
        <f>D24/$K$24</f>
        <v>0.49743839960966096</v>
      </c>
      <c r="E25" s="47">
        <f>E24/$K$24</f>
        <v>6.3552085874603564E-2</v>
      </c>
      <c r="F25" s="27"/>
      <c r="G25" s="26"/>
      <c r="H25" s="43"/>
      <c r="I25" s="28"/>
      <c r="L25" s="22"/>
    </row>
    <row r="26" spans="1:12" x14ac:dyDescent="0.3">
      <c r="F26" s="27"/>
      <c r="I26" s="28"/>
      <c r="J26" s="53"/>
      <c r="K26" s="21"/>
      <c r="L26" s="22"/>
    </row>
    <row r="27" spans="1:12" x14ac:dyDescent="0.3">
      <c r="B27" s="25"/>
      <c r="C27" s="26"/>
      <c r="D27" s="26"/>
      <c r="E27" s="26"/>
      <c r="F27" s="27"/>
      <c r="G27" s="27"/>
      <c r="H27" s="34"/>
      <c r="I27" s="28"/>
      <c r="J27" s="29"/>
      <c r="K27" s="21"/>
      <c r="L27" s="22"/>
    </row>
    <row r="28" spans="1:12" x14ac:dyDescent="0.3">
      <c r="B28" s="31"/>
      <c r="C28" s="26"/>
      <c r="D28" s="26"/>
      <c r="E28" s="26"/>
      <c r="F28" s="27"/>
      <c r="G28" s="18" t="s">
        <v>24</v>
      </c>
      <c r="I28" s="28"/>
      <c r="L28" s="22"/>
    </row>
    <row r="29" spans="1:12" x14ac:dyDescent="0.3">
      <c r="A29" s="50" t="s">
        <v>31</v>
      </c>
      <c r="B29" s="17">
        <v>0</v>
      </c>
      <c r="C29" s="18">
        <v>0</v>
      </c>
      <c r="D29" s="18">
        <v>0</v>
      </c>
      <c r="E29" s="18">
        <v>20</v>
      </c>
      <c r="F29" s="18">
        <v>0</v>
      </c>
      <c r="G29" s="18">
        <v>0</v>
      </c>
      <c r="H29" s="18">
        <v>0</v>
      </c>
      <c r="I29" s="19">
        <v>0</v>
      </c>
      <c r="J29" s="50" t="s">
        <v>30</v>
      </c>
      <c r="K29" s="21">
        <f>SUM(B29:I29)</f>
        <v>20</v>
      </c>
      <c r="L29" s="22">
        <f>K29/1.1</f>
        <v>18.18181818181818</v>
      </c>
    </row>
    <row r="30" spans="1:12" x14ac:dyDescent="0.3">
      <c r="B30" s="25">
        <f t="shared" ref="B30:I30" si="1">B29/$K$29</f>
        <v>0</v>
      </c>
      <c r="C30" s="26">
        <f t="shared" si="1"/>
        <v>0</v>
      </c>
      <c r="D30" s="26">
        <f t="shared" si="1"/>
        <v>0</v>
      </c>
      <c r="E30" s="26">
        <f t="shared" si="1"/>
        <v>1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48">
        <f t="shared" si="1"/>
        <v>0</v>
      </c>
      <c r="L30" s="22"/>
    </row>
    <row r="31" spans="1:12" x14ac:dyDescent="0.3">
      <c r="B31" s="31"/>
      <c r="C31" s="26"/>
      <c r="D31" s="26"/>
      <c r="E31" s="26"/>
      <c r="F31" s="27"/>
      <c r="I31" s="28"/>
      <c r="L31" s="22"/>
    </row>
    <row r="32" spans="1:12" x14ac:dyDescent="0.3">
      <c r="B32" s="31"/>
      <c r="C32" s="26"/>
      <c r="D32" s="26"/>
      <c r="E32" s="26"/>
      <c r="F32" s="27"/>
      <c r="I32" s="28"/>
      <c r="L32" s="22"/>
    </row>
    <row r="33" spans="2:12" x14ac:dyDescent="0.3">
      <c r="B33" s="31"/>
      <c r="C33" s="26"/>
      <c r="D33" s="26"/>
      <c r="E33" s="26"/>
      <c r="F33" s="27"/>
      <c r="I33" s="28"/>
      <c r="L33" s="22"/>
    </row>
    <row r="34" spans="2:12" x14ac:dyDescent="0.3">
      <c r="B34" s="31"/>
      <c r="C34" s="26"/>
      <c r="D34" s="26"/>
      <c r="E34" s="26"/>
      <c r="F34" s="27"/>
      <c r="I34" s="28"/>
      <c r="L34" s="22"/>
    </row>
    <row r="35" spans="2:12" x14ac:dyDescent="0.3">
      <c r="B35" s="31"/>
      <c r="C35" s="26"/>
      <c r="D35" s="26"/>
      <c r="E35" s="26"/>
      <c r="F35" s="27"/>
      <c r="I35" s="28"/>
      <c r="L35" s="22"/>
    </row>
    <row r="36" spans="2:12" x14ac:dyDescent="0.3">
      <c r="B36" s="31"/>
      <c r="C36" s="26"/>
      <c r="D36" s="26"/>
      <c r="E36" s="26"/>
      <c r="F36" s="27"/>
      <c r="I36" s="28"/>
      <c r="L36" s="22"/>
    </row>
    <row r="37" spans="2:12" x14ac:dyDescent="0.3">
      <c r="B37" s="31"/>
      <c r="C37" s="26"/>
      <c r="D37" s="26"/>
      <c r="E37" s="26"/>
      <c r="F37" s="27"/>
      <c r="G37" s="27"/>
      <c r="H37" s="27"/>
      <c r="I37" s="28"/>
      <c r="J37" s="29"/>
      <c r="L37" s="22"/>
    </row>
    <row r="39" spans="2:12" x14ac:dyDescent="0.3">
      <c r="C39" s="18" t="s">
        <v>24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Eryone Mischtabelle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Yannik Tillmann</dc:creator>
  <cp:lastModifiedBy>Y.Tillmann</cp:lastModifiedBy>
  <dcterms:created xsi:type="dcterms:W3CDTF">2015-06-05T18:19:34Z</dcterms:created>
  <dcterms:modified xsi:type="dcterms:W3CDTF">2020-10-25T21:08:28Z</dcterms:modified>
</cp:coreProperties>
</file>